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0" windowWidth="11325" windowHeight="5820" activeTab="0"/>
  </bookViews>
  <sheets>
    <sheet name="04problem" sheetId="1" r:id="rId1"/>
  </sheets>
  <definedNames>
    <definedName name="_xlnm.Print_Area" localSheetId="0">'04problem'!$A$1:$I$163</definedName>
  </definedNames>
  <calcPr fullCalcOnLoad="1"/>
</workbook>
</file>

<file path=xl/sharedStrings.xml><?xml version="1.0" encoding="utf-8"?>
<sst xmlns="http://schemas.openxmlformats.org/spreadsheetml/2006/main" count="184" uniqueCount="104">
  <si>
    <t xml:space="preserve">for the next </t>
  </si>
  <si>
    <t>Risk-free rate    =</t>
  </si>
  <si>
    <t>Rating</t>
  </si>
  <si>
    <t>AAA</t>
  </si>
  <si>
    <t>AA</t>
  </si>
  <si>
    <t>A</t>
  </si>
  <si>
    <t>BBB</t>
  </si>
  <si>
    <t>BB+</t>
  </si>
  <si>
    <t>DRP</t>
  </si>
  <si>
    <t>1 year</t>
  </si>
  <si>
    <t>2 year</t>
  </si>
  <si>
    <t>3 year</t>
  </si>
  <si>
    <t>4 year</t>
  </si>
  <si>
    <t>5 year</t>
  </si>
  <si>
    <t>10 year</t>
  </si>
  <si>
    <t>20 year</t>
  </si>
  <si>
    <t>30 year</t>
  </si>
  <si>
    <t>Maturity</t>
  </si>
  <si>
    <t>Yield</t>
  </si>
  <si>
    <t>in years</t>
  </si>
  <si>
    <t>Now we can use Excel's chart wizard to construct a yield curve.</t>
  </si>
  <si>
    <t>=</t>
  </si>
  <si>
    <t>+</t>
  </si>
  <si>
    <t xml:space="preserve">         =        (</t>
  </si>
  <si>
    <t xml:space="preserve">)        /         </t>
  </si>
  <si>
    <t>Rating  :</t>
  </si>
  <si>
    <t>7 year Corporate yield=</t>
  </si>
  <si>
    <t>7-year corporate bond</t>
  </si>
  <si>
    <t>a.   Suppose you are considering two possible investment opportunities, a 12-year Treasury bond and a 7-year,</t>
  </si>
  <si>
    <t>Maturity:</t>
  </si>
  <si>
    <t>Treasury Bond</t>
  </si>
  <si>
    <t>Expected inflation:</t>
  </si>
  <si>
    <t>Default Risk from</t>
  </si>
  <si>
    <t>text table:</t>
  </si>
  <si>
    <t>12-year Treasury yield=</t>
  </si>
  <si>
    <t>years    =</t>
  </si>
  <si>
    <t>Maturity risk premium     =</t>
  </si>
  <si>
    <t>=0.1*(C16-1)%      =</t>
  </si>
  <si>
    <t>Inflation premium:</t>
  </si>
  <si>
    <t>=((G17*D17)+(G18*D18)+(G19*D19))/D20    =</t>
  </si>
  <si>
    <t>=((G33*D33)+(G34*D34)+(G35*D35))/D36   =</t>
  </si>
  <si>
    <t>Maturity risk premium:</t>
  </si>
  <si>
    <t>=0.1*(C32-1)%     =</t>
  </si>
  <si>
    <t>Liquidity premium:</t>
  </si>
  <si>
    <t>Default risk premium:</t>
  </si>
  <si>
    <t>=IF(B28=H38,I38,IF(B28=H39,I39,IF(ETC.)  =</t>
  </si>
  <si>
    <t>Yield Spread  =  Corporate - Treasury  =</t>
  </si>
  <si>
    <t>Default premium</t>
  </si>
  <si>
    <t>Liquidity premium</t>
  </si>
  <si>
    <t>Inflation premium</t>
  </si>
  <si>
    <t>Maturity premium</t>
  </si>
  <si>
    <t>Periods</t>
  </si>
  <si>
    <t>Years</t>
  </si>
  <si>
    <t>Treasury</t>
  </si>
  <si>
    <t>VLOOKUP VALUE:</t>
  </si>
  <si>
    <t>The default premium could also be determined using the VLOOKUP function. To use</t>
  </si>
  <si>
    <t>VLOOKUP, the data must be arranged in ascending order, which means that we must reverse</t>
  </si>
  <si>
    <t>the data in the table as shown below:</t>
  </si>
  <si>
    <t>default risk premium.)</t>
  </si>
  <si>
    <t>(see screen to right for an alternative way to find the</t>
  </si>
  <si>
    <t>LP</t>
  </si>
  <si>
    <t>Spread</t>
  </si>
  <si>
    <t>A-Corporate</t>
  </si>
  <si>
    <t>(1)  The 1-year rate, one year from now.</t>
  </si>
  <si>
    <t>(2)  The 5-year rate, five years from now.</t>
  </si>
  <si>
    <t>(3) The 10-year rate, ten years from now.</t>
  </si>
  <si>
    <t>(4) The 10-year rate, twenty years from now.</t>
  </si>
  <si>
    <t>d.  Using the Treasury yield information above, calculate the following forward rates:</t>
  </si>
  <si>
    <t>Reconciliation:</t>
  </si>
  <si>
    <r>
      <t>1</t>
    </r>
    <r>
      <rPr>
        <b/>
        <sz val="10"/>
        <rFont val="Times New Roman"/>
        <family val="1"/>
      </rPr>
      <t>r</t>
    </r>
    <r>
      <rPr>
        <b/>
        <vertAlign val="subscript"/>
        <sz val="10"/>
        <rFont val="Times New Roman"/>
        <family val="1"/>
      </rPr>
      <t>1</t>
    </r>
  </si>
  <si>
    <r>
      <t>5</t>
    </r>
    <r>
      <rPr>
        <b/>
        <sz val="10"/>
        <rFont val="Times New Roman"/>
        <family val="1"/>
      </rPr>
      <t>r</t>
    </r>
    <r>
      <rPr>
        <b/>
        <vertAlign val="subscript"/>
        <sz val="10"/>
        <rFont val="Times New Roman"/>
        <family val="1"/>
      </rPr>
      <t>5</t>
    </r>
  </si>
  <si>
    <r>
      <t>10</t>
    </r>
    <r>
      <rPr>
        <b/>
        <sz val="10"/>
        <rFont val="Times New Roman"/>
        <family val="1"/>
      </rPr>
      <t>r</t>
    </r>
    <r>
      <rPr>
        <b/>
        <vertAlign val="subscript"/>
        <sz val="10"/>
        <rFont val="Times New Roman"/>
        <family val="1"/>
      </rPr>
      <t>10</t>
    </r>
  </si>
  <si>
    <r>
      <t>20</t>
    </r>
    <r>
      <rPr>
        <b/>
        <sz val="10"/>
        <rFont val="Times New Roman"/>
        <family val="1"/>
      </rPr>
      <t>r</t>
    </r>
    <r>
      <rPr>
        <b/>
        <vertAlign val="subscript"/>
        <sz val="10"/>
        <rFont val="Times New Roman"/>
        <family val="1"/>
      </rPr>
      <t>10</t>
    </r>
  </si>
  <si>
    <r>
      <t>r</t>
    </r>
    <r>
      <rPr>
        <b/>
        <vertAlign val="subscript"/>
        <sz val="10"/>
        <rFont val="Times New Roman"/>
        <family val="1"/>
      </rPr>
      <t>2</t>
    </r>
  </si>
  <si>
    <r>
      <t>r</t>
    </r>
    <r>
      <rPr>
        <b/>
        <vertAlign val="subscript"/>
        <sz val="10"/>
        <rFont val="Times New Roman"/>
        <family val="1"/>
      </rPr>
      <t>1</t>
    </r>
  </si>
  <si>
    <r>
      <t>r</t>
    </r>
    <r>
      <rPr>
        <b/>
        <vertAlign val="subscript"/>
        <sz val="10"/>
        <rFont val="Times New Roman"/>
        <family val="1"/>
      </rPr>
      <t>10</t>
    </r>
  </si>
  <si>
    <r>
      <t>r</t>
    </r>
    <r>
      <rPr>
        <b/>
        <vertAlign val="subscript"/>
        <sz val="10"/>
        <rFont val="Times New Roman"/>
        <family val="1"/>
      </rPr>
      <t>5</t>
    </r>
  </si>
  <si>
    <r>
      <t>r</t>
    </r>
    <r>
      <rPr>
        <b/>
        <vertAlign val="subscript"/>
        <sz val="10"/>
        <rFont val="Times New Roman"/>
        <family val="1"/>
      </rPr>
      <t>20</t>
    </r>
  </si>
  <si>
    <r>
      <t>r</t>
    </r>
    <r>
      <rPr>
        <b/>
        <vertAlign val="subscript"/>
        <sz val="10"/>
        <rFont val="Times New Roman"/>
        <family val="1"/>
      </rPr>
      <t>30</t>
    </r>
  </si>
  <si>
    <r>
      <t>2 x r</t>
    </r>
    <r>
      <rPr>
        <b/>
        <vertAlign val="subscript"/>
        <sz val="10"/>
        <rFont val="Times New Roman"/>
        <family val="1"/>
      </rPr>
      <t>20</t>
    </r>
  </si>
  <si>
    <t xml:space="preserve">      this formula: MRP = 0.1% ( t-1) %.  The liquidity premium for the corporate bond is estimated to be </t>
  </si>
  <si>
    <t xml:space="preserve">      0.7%.  Finally, you may determine the default risk premium, given the company’s bond rating, from the </t>
  </si>
  <si>
    <t xml:space="preserve">      default risk premium table in the text.  What yield would you predict for each of these two investments?</t>
  </si>
  <si>
    <t xml:space="preserve">      two years, 3% for the following four years, and 4% thereafter.  The maturity risk premium is estimated by</t>
  </si>
  <si>
    <t xml:space="preserve">      A-rated corporate bond.  The current real risk-free rate is 4%.  Inflation is expected to be 2% for the next</t>
  </si>
  <si>
    <t xml:space="preserve">      construct a new graph that shows both the Treasury and the corporate bonds.</t>
  </si>
  <si>
    <t>The real risk-free rate would be the same for the corporate and treasury bonds.  Similarly, without</t>
  </si>
  <si>
    <t>information to the contrary, we would assume that the maturity and inflation premiums would be the same for</t>
  </si>
  <si>
    <t>bonds with the same maturities.  However, the corporate bond would have a liquidity premium and a default</t>
  </si>
  <si>
    <t>premium.  If we assume that these premiums are constant across maturities, then we can use the LP and DRP</t>
  </si>
  <si>
    <t>premiums as determined above and add them to the T-bond yields to find the corporate yields. This procedure</t>
  </si>
  <si>
    <t>was used in the table below.</t>
  </si>
  <si>
    <t>Now we can graph the data in the first 3 columns of the above table to get the Treasury and corporate (A-rated)</t>
  </si>
  <si>
    <t>yield curves:</t>
  </si>
  <si>
    <t>Note that if we constructed yield curves for corporate bonds with other ratings, the higher the rating, the</t>
  </si>
  <si>
    <t>lower the curves would be. Note too that the DRP for different ratings can change over time as investors' (1)</t>
  </si>
  <si>
    <t>risk aversion and (2) perceptions of risk change, and this can lead to different yield spreads and curve</t>
  </si>
  <si>
    <t>positions.  Expectations for inflation can also change, and this will lead to upward or downward shifts in all</t>
  </si>
  <si>
    <t>the yield curves.</t>
  </si>
  <si>
    <t>Chapter 4.  Solution to end-of-chapter spreadsheet problem</t>
  </si>
  <si>
    <t>04problem</t>
  </si>
  <si>
    <t>b.   Given the following Treasury bond yield information from a recent publication,</t>
  </si>
  <si>
    <t xml:space="preserve">      construct a graph of the yield curve.</t>
  </si>
  <si>
    <t xml:space="preserve">c.   Based on the information about the corporate bond that was given in Part A, calculate yields and then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</si>
</sst>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0.0000000000000000%"/>
    <numFmt numFmtId="168" formatCode="0.000"/>
  </numFmts>
  <fonts count="20">
    <font>
      <sz val="10"/>
      <name val="Arial"/>
      <family val="0"/>
    </font>
    <font>
      <b/>
      <sz val="12"/>
      <color indexed="18"/>
      <name val="Times New Roman"/>
      <family val="1"/>
    </font>
    <font>
      <b/>
      <sz val="10"/>
      <name val="Times New Roman"/>
      <family val="1"/>
    </font>
    <font>
      <b/>
      <sz val="10"/>
      <color indexed="48"/>
      <name val="Times New Roman"/>
      <family val="1"/>
    </font>
    <font>
      <b/>
      <sz val="10"/>
      <color indexed="10"/>
      <name val="Times New Roman"/>
      <family val="1"/>
    </font>
    <font>
      <b/>
      <vertAlign val="subscript"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name val="Times New Roman"/>
      <family val="1"/>
    </font>
    <font>
      <b/>
      <sz val="9"/>
      <name val="Times New Roman"/>
      <family val="0"/>
    </font>
    <font>
      <sz val="10"/>
      <name val="Times New Roman"/>
      <family val="0"/>
    </font>
    <font>
      <sz val="8"/>
      <name val="Times New Roman"/>
      <family val="0"/>
    </font>
    <font>
      <b/>
      <sz val="12"/>
      <name val="Times New Roman"/>
      <family val="0"/>
    </font>
    <font>
      <b/>
      <sz val="8"/>
      <name val="Times New Roman"/>
      <family val="1"/>
    </font>
    <font>
      <b/>
      <sz val="10"/>
      <color indexed="12"/>
      <name val="Times New Roman"/>
      <family val="1"/>
    </font>
    <font>
      <b/>
      <u val="single"/>
      <sz val="10"/>
      <color indexed="8"/>
      <name val="Times New Roman"/>
      <family val="1"/>
    </font>
    <font>
      <b/>
      <vertAlign val="subscript"/>
      <sz val="10"/>
      <name val="Times New Roman"/>
      <family val="1"/>
    </font>
    <font>
      <b/>
      <sz val="12"/>
      <color indexed="16"/>
      <name val="Times New Roman"/>
      <family val="1"/>
    </font>
    <font>
      <b/>
      <sz val="10"/>
      <color indexed="18"/>
      <name val="Times New Roman"/>
      <family val="1"/>
    </font>
    <font>
      <b/>
      <sz val="10"/>
      <color indexed="16"/>
      <name val="Times New Roman"/>
      <family val="1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/>
    </xf>
    <xf numFmtId="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0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 quotePrefix="1">
      <alignment horizontal="center"/>
    </xf>
    <xf numFmtId="1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14" fontId="2" fillId="0" borderId="0" xfId="0" applyNumberFormat="1" applyFont="1" applyAlignment="1" quotePrefix="1">
      <alignment/>
    </xf>
    <xf numFmtId="0" fontId="7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164" fontId="6" fillId="0" borderId="0" xfId="19" applyNumberFormat="1" applyFont="1" applyAlignment="1" quotePrefix="1">
      <alignment horizontal="left"/>
    </xf>
    <xf numFmtId="9" fontId="3" fillId="0" borderId="2" xfId="0" applyNumberFormat="1" applyFont="1" applyBorder="1" applyAlignment="1">
      <alignment horizontal="center"/>
    </xf>
    <xf numFmtId="10" fontId="3" fillId="0" borderId="0" xfId="0" applyNumberFormat="1" applyFont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9" fontId="3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 quotePrefix="1">
      <alignment horizontal="left"/>
    </xf>
    <xf numFmtId="0" fontId="2" fillId="0" borderId="0" xfId="0" applyFont="1" applyAlignment="1">
      <alignment horizontal="left"/>
    </xf>
    <xf numFmtId="10" fontId="2" fillId="0" borderId="0" xfId="19" applyNumberFormat="1" applyFont="1" applyBorder="1" applyAlignment="1" quotePrefix="1">
      <alignment horizontal="left"/>
    </xf>
    <xf numFmtId="0" fontId="14" fillId="0" borderId="0" xfId="0" applyFont="1" applyAlignment="1" quotePrefix="1">
      <alignment horizontal="lef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2" fillId="0" borderId="8" xfId="19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4" fontId="2" fillId="0" borderId="10" xfId="19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64" fontId="2" fillId="0" borderId="2" xfId="19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4" fontId="2" fillId="0" borderId="12" xfId="19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13" xfId="0" applyFont="1" applyBorder="1" applyAlignment="1">
      <alignment horizontal="center"/>
    </xf>
    <xf numFmtId="164" fontId="2" fillId="0" borderId="13" xfId="19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64" fontId="2" fillId="0" borderId="14" xfId="19" applyNumberFormat="1" applyFont="1" applyBorder="1" applyAlignment="1">
      <alignment horizontal="center"/>
    </xf>
    <xf numFmtId="164" fontId="2" fillId="0" borderId="0" xfId="19" applyNumberFormat="1" applyFont="1" applyBorder="1" applyAlignment="1">
      <alignment horizontal="center"/>
    </xf>
    <xf numFmtId="10" fontId="2" fillId="0" borderId="1" xfId="19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0" fontId="2" fillId="0" borderId="13" xfId="0" applyNumberFormat="1" applyFont="1" applyBorder="1" applyAlignment="1">
      <alignment horizontal="center"/>
    </xf>
    <xf numFmtId="165" fontId="2" fillId="0" borderId="0" xfId="19" applyNumberFormat="1" applyFont="1" applyAlignment="1">
      <alignment/>
    </xf>
    <xf numFmtId="165" fontId="2" fillId="0" borderId="0" xfId="0" applyNumberFormat="1" applyFont="1" applyAlignment="1">
      <alignment/>
    </xf>
    <xf numFmtId="0" fontId="2" fillId="0" borderId="9" xfId="0" applyFont="1" applyBorder="1" applyAlignment="1" quotePrefix="1">
      <alignment horizontal="center"/>
    </xf>
    <xf numFmtId="0" fontId="2" fillId="0" borderId="5" xfId="0" applyFont="1" applyBorder="1" applyAlignment="1" quotePrefix="1">
      <alignment horizontal="center"/>
    </xf>
    <xf numFmtId="2" fontId="2" fillId="0" borderId="2" xfId="0" applyNumberFormat="1" applyFont="1" applyBorder="1" applyAlignment="1">
      <alignment horizontal="center"/>
    </xf>
    <xf numFmtId="10" fontId="2" fillId="0" borderId="14" xfId="0" applyNumberFormat="1" applyFont="1" applyBorder="1" applyAlignment="1" quotePrefix="1">
      <alignment horizontal="center"/>
    </xf>
    <xf numFmtId="0" fontId="13" fillId="0" borderId="0" xfId="0" applyFont="1" applyAlignment="1">
      <alignment/>
    </xf>
    <xf numFmtId="2" fontId="2" fillId="0" borderId="13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10" fontId="2" fillId="0" borderId="14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 quotePrefix="1">
      <alignment horizontal="center"/>
    </xf>
    <xf numFmtId="0" fontId="2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10" fontId="2" fillId="0" borderId="0" xfId="0" applyNumberFormat="1" applyFont="1" applyBorder="1" applyAlignment="1" quotePrefix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 quotePrefix="1">
      <alignment horizontal="center"/>
    </xf>
    <xf numFmtId="0" fontId="2" fillId="0" borderId="0" xfId="0" applyFont="1" applyFill="1" applyAlignment="1">
      <alignment horizontal="center"/>
    </xf>
    <xf numFmtId="0" fontId="15" fillId="0" borderId="0" xfId="0" applyFont="1" applyFill="1" applyAlignment="1" quotePrefix="1">
      <alignment horizontal="center"/>
    </xf>
    <xf numFmtId="10" fontId="2" fillId="0" borderId="0" xfId="0" applyNumberFormat="1" applyFont="1" applyFill="1" applyAlignment="1">
      <alignment horizontal="center"/>
    </xf>
    <xf numFmtId="10" fontId="2" fillId="0" borderId="0" xfId="0" applyNumberFormat="1" applyFont="1" applyAlignment="1">
      <alignment horizontal="center"/>
    </xf>
    <xf numFmtId="10" fontId="2" fillId="0" borderId="0" xfId="19" applyNumberFormat="1" applyFont="1" applyAlignment="1">
      <alignment horizontal="center"/>
    </xf>
    <xf numFmtId="164" fontId="2" fillId="2" borderId="11" xfId="19" applyNumberFormat="1" applyFont="1" applyFill="1" applyBorder="1" applyAlignment="1" quotePrefix="1">
      <alignment horizontal="center"/>
    </xf>
    <xf numFmtId="10" fontId="2" fillId="2" borderId="11" xfId="19" applyNumberFormat="1" applyFont="1" applyFill="1" applyBorder="1" applyAlignment="1" quotePrefix="1">
      <alignment horizontal="center"/>
    </xf>
    <xf numFmtId="10" fontId="2" fillId="3" borderId="18" xfId="0" applyNumberFormat="1" applyFont="1" applyFill="1" applyBorder="1" applyAlignment="1">
      <alignment horizontal="center"/>
    </xf>
    <xf numFmtId="10" fontId="2" fillId="2" borderId="12" xfId="19" applyNumberFormat="1" applyFont="1" applyFill="1" applyBorder="1" applyAlignment="1" quotePrefix="1">
      <alignment horizontal="center"/>
    </xf>
    <xf numFmtId="164" fontId="2" fillId="2" borderId="13" xfId="19" applyNumberFormat="1" applyFont="1" applyFill="1" applyBorder="1" applyAlignment="1">
      <alignment horizontal="center"/>
    </xf>
    <xf numFmtId="164" fontId="2" fillId="2" borderId="14" xfId="19" applyNumberFormat="1" applyFont="1" applyFill="1" applyBorder="1" applyAlignment="1" quotePrefix="1">
      <alignment horizontal="center"/>
    </xf>
    <xf numFmtId="10" fontId="2" fillId="3" borderId="18" xfId="19" applyNumberFormat="1" applyFont="1" applyFill="1" applyBorder="1" applyAlignment="1">
      <alignment horizontal="center"/>
    </xf>
    <xf numFmtId="0" fontId="17" fillId="0" borderId="0" xfId="0" applyFont="1" applyAlignment="1">
      <alignment/>
    </xf>
    <xf numFmtId="164" fontId="17" fillId="0" borderId="0" xfId="19" applyNumberFormat="1" applyFont="1" applyAlignment="1">
      <alignment horizontal="left"/>
    </xf>
    <xf numFmtId="10" fontId="2" fillId="3" borderId="19" xfId="0" applyNumberFormat="1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15" fillId="3" borderId="21" xfId="0" applyFont="1" applyFill="1" applyBorder="1" applyAlignment="1" quotePrefix="1">
      <alignment horizontal="center"/>
    </xf>
    <xf numFmtId="0" fontId="18" fillId="3" borderId="19" xfId="0" applyFont="1" applyFill="1" applyBorder="1" applyAlignment="1">
      <alignment/>
    </xf>
    <xf numFmtId="0" fontId="18" fillId="3" borderId="20" xfId="0" applyFont="1" applyFill="1" applyBorder="1" applyAlignment="1">
      <alignment/>
    </xf>
    <xf numFmtId="165" fontId="18" fillId="3" borderId="21" xfId="0" applyNumberFormat="1" applyFont="1" applyFill="1" applyBorder="1" applyAlignment="1">
      <alignment horizontal="center"/>
    </xf>
    <xf numFmtId="22" fontId="12" fillId="0" borderId="0" xfId="0" applyNumberFormat="1" applyFont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Yield Curve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'04problem'!$D$56</c:f>
              <c:strCache>
                <c:ptCount val="1"/>
                <c:pt idx="0">
                  <c:v>Yield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'04problem'!$C$57:$C$64</c:f>
              <c:numCach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10</c:v>
                </c:pt>
                <c:pt idx="6">
                  <c:v>20</c:v>
                </c:pt>
                <c:pt idx="7">
                  <c:v>30</c:v>
                </c:pt>
              </c:numCache>
            </c:numRef>
          </c:xVal>
          <c:yVal>
            <c:numRef>
              <c:f>'04problem'!$D$57:$D$64</c:f>
              <c:numCache>
                <c:ptCount val="8"/>
                <c:pt idx="0">
                  <c:v>0.0537</c:v>
                </c:pt>
                <c:pt idx="1">
                  <c:v>0.0547</c:v>
                </c:pt>
                <c:pt idx="2">
                  <c:v>0.0565</c:v>
                </c:pt>
                <c:pt idx="3">
                  <c:v>0.0571</c:v>
                </c:pt>
                <c:pt idx="4">
                  <c:v>0.0564</c:v>
                </c:pt>
                <c:pt idx="5">
                  <c:v>0.0575</c:v>
                </c:pt>
                <c:pt idx="6">
                  <c:v>0.0613</c:v>
                </c:pt>
                <c:pt idx="7">
                  <c:v>0.0599</c:v>
                </c:pt>
              </c:numCache>
            </c:numRef>
          </c:yVal>
          <c:smooth val="1"/>
        </c:ser>
        <c:axId val="17350117"/>
        <c:axId val="21933326"/>
      </c:scatterChart>
      <c:valAx>
        <c:axId val="17350117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crossAx val="21933326"/>
        <c:crosses val="autoZero"/>
        <c:crossBetween val="midCat"/>
        <c:dispUnits/>
      </c:valAx>
      <c:valAx>
        <c:axId val="21933326"/>
        <c:scaling>
          <c:orientation val="minMax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7350117"/>
        <c:crosses val="autoZero"/>
        <c:crossBetween val="midCat"/>
        <c:dispUnits/>
      </c:valAx>
      <c:spPr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Treasury and Corporate Yield Curves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'04problem'!$C$91</c:f>
              <c:strCache>
                <c:ptCount val="1"/>
                <c:pt idx="0">
                  <c:v>Treasury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'04problem'!$B$92:$B$99</c:f>
              <c:numCach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10</c:v>
                </c:pt>
                <c:pt idx="6">
                  <c:v>20</c:v>
                </c:pt>
                <c:pt idx="7">
                  <c:v>30</c:v>
                </c:pt>
              </c:numCache>
            </c:numRef>
          </c:xVal>
          <c:yVal>
            <c:numRef>
              <c:f>'04problem'!$C$92:$C$99</c:f>
              <c:numCache>
                <c:ptCount val="8"/>
                <c:pt idx="0">
                  <c:v>0.0537</c:v>
                </c:pt>
                <c:pt idx="1">
                  <c:v>0.0547</c:v>
                </c:pt>
                <c:pt idx="2">
                  <c:v>0.0565</c:v>
                </c:pt>
                <c:pt idx="3">
                  <c:v>0.0571</c:v>
                </c:pt>
                <c:pt idx="4">
                  <c:v>0.0564</c:v>
                </c:pt>
                <c:pt idx="5">
                  <c:v>0.0575</c:v>
                </c:pt>
                <c:pt idx="6">
                  <c:v>0.0613</c:v>
                </c:pt>
                <c:pt idx="7">
                  <c:v>0.0599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'04problem'!$D$91</c:f>
              <c:strCache>
                <c:ptCount val="1"/>
                <c:pt idx="0">
                  <c:v>A-Corporate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'04problem'!$B$92:$B$99</c:f>
              <c:numCach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10</c:v>
                </c:pt>
                <c:pt idx="6">
                  <c:v>20</c:v>
                </c:pt>
                <c:pt idx="7">
                  <c:v>30</c:v>
                </c:pt>
              </c:numCache>
            </c:numRef>
          </c:xVal>
          <c:yVal>
            <c:numRef>
              <c:f>'04problem'!$D$92:$D$99</c:f>
              <c:numCache>
                <c:ptCount val="8"/>
                <c:pt idx="0">
                  <c:v>0.07569999999999999</c:v>
                </c:pt>
                <c:pt idx="1">
                  <c:v>0.07669999999999999</c:v>
                </c:pt>
                <c:pt idx="2">
                  <c:v>0.0785</c:v>
                </c:pt>
                <c:pt idx="3">
                  <c:v>0.0791</c:v>
                </c:pt>
                <c:pt idx="4">
                  <c:v>0.0784</c:v>
                </c:pt>
                <c:pt idx="5">
                  <c:v>0.0795</c:v>
                </c:pt>
                <c:pt idx="6">
                  <c:v>0.0833</c:v>
                </c:pt>
                <c:pt idx="7">
                  <c:v>0.0819</c:v>
                </c:pt>
              </c:numCache>
            </c:numRef>
          </c:yVal>
          <c:smooth val="1"/>
        </c:ser>
        <c:axId val="63182207"/>
        <c:axId val="31768952"/>
      </c:scatterChart>
      <c:valAx>
        <c:axId val="63182207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crossAx val="31768952"/>
        <c:crosses val="autoZero"/>
        <c:crossBetween val="midCat"/>
        <c:dispUnits/>
      </c:valAx>
      <c:valAx>
        <c:axId val="31768952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63182207"/>
        <c:crosses val="autoZero"/>
        <c:crossBetween val="midCat"/>
        <c:dispUnits/>
      </c:valAx>
      <c:spPr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66</xdr:row>
      <xdr:rowOff>76200</xdr:rowOff>
    </xdr:from>
    <xdr:to>
      <xdr:col>6</xdr:col>
      <xdr:colOff>809625</xdr:colOff>
      <xdr:row>78</xdr:row>
      <xdr:rowOff>114300</xdr:rowOff>
    </xdr:to>
    <xdr:graphicFrame>
      <xdr:nvGraphicFramePr>
        <xdr:cNvPr id="1" name="Chart 2"/>
        <xdr:cNvGraphicFramePr/>
      </xdr:nvGraphicFramePr>
      <xdr:xfrm>
        <a:off x="85725" y="10944225"/>
        <a:ext cx="4733925" cy="198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600075</xdr:colOff>
      <xdr:row>42</xdr:row>
      <xdr:rowOff>95250</xdr:rowOff>
    </xdr:from>
    <xdr:to>
      <xdr:col>8</xdr:col>
      <xdr:colOff>561975</xdr:colOff>
      <xdr:row>42</xdr:row>
      <xdr:rowOff>95250</xdr:rowOff>
    </xdr:to>
    <xdr:sp>
      <xdr:nvSpPr>
        <xdr:cNvPr id="2" name="Line 5"/>
        <xdr:cNvSpPr>
          <a:spLocks/>
        </xdr:cNvSpPr>
      </xdr:nvSpPr>
      <xdr:spPr>
        <a:xfrm>
          <a:off x="2524125" y="6991350"/>
          <a:ext cx="3476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102</xdr:row>
      <xdr:rowOff>85725</xdr:rowOff>
    </xdr:from>
    <xdr:to>
      <xdr:col>7</xdr:col>
      <xdr:colOff>95250</xdr:colOff>
      <xdr:row>118</xdr:row>
      <xdr:rowOff>114300</xdr:rowOff>
    </xdr:to>
    <xdr:graphicFrame>
      <xdr:nvGraphicFramePr>
        <xdr:cNvPr id="3" name="Chart 6"/>
        <xdr:cNvGraphicFramePr/>
      </xdr:nvGraphicFramePr>
      <xdr:xfrm>
        <a:off x="190500" y="16783050"/>
        <a:ext cx="473392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6"/>
  <sheetViews>
    <sheetView tabSelected="1" zoomScaleSheetLayoutView="100" workbookViewId="0" topLeftCell="A14">
      <selection activeCell="G21" sqref="G21"/>
    </sheetView>
  </sheetViews>
  <sheetFormatPr defaultColWidth="9.140625" defaultRowHeight="12.75"/>
  <cols>
    <col min="1" max="2" width="9.57421875" style="3" customWidth="1"/>
    <col min="3" max="3" width="9.7109375" style="3" customWidth="1"/>
    <col min="4" max="4" width="10.28125" style="3" customWidth="1"/>
    <col min="5" max="5" width="11.8515625" style="3" customWidth="1"/>
    <col min="6" max="6" width="9.140625" style="3" customWidth="1"/>
    <col min="7" max="7" width="12.28125" style="3" customWidth="1"/>
    <col min="8" max="10" width="9.140625" style="3" customWidth="1"/>
    <col min="11" max="11" width="8.8515625" style="3" customWidth="1"/>
    <col min="12" max="16384" width="9.140625" style="3" customWidth="1"/>
  </cols>
  <sheetData>
    <row r="1" spans="1:9" ht="12.75">
      <c r="A1" s="2" t="s">
        <v>100</v>
      </c>
      <c r="D1" s="93">
        <f ca="1">NOW()</f>
        <v>38065.61592696759</v>
      </c>
      <c r="E1" s="93"/>
      <c r="F1" s="93"/>
      <c r="I1" s="13">
        <v>37662</v>
      </c>
    </row>
    <row r="3" spans="1:9" s="1" customFormat="1" ht="15.75">
      <c r="A3" s="100" t="s">
        <v>99</v>
      </c>
      <c r="B3" s="101"/>
      <c r="C3" s="101"/>
      <c r="D3" s="101"/>
      <c r="E3" s="101"/>
      <c r="F3" s="101"/>
      <c r="G3" s="101"/>
      <c r="H3" s="101"/>
      <c r="I3" s="101"/>
    </row>
    <row r="4" spans="1:9" ht="12.75" customHeight="1">
      <c r="A4" s="21"/>
      <c r="B4" s="21"/>
      <c r="C4" s="21"/>
      <c r="D4" s="21"/>
      <c r="E4" s="21"/>
      <c r="F4" s="21"/>
      <c r="G4" s="21"/>
      <c r="H4" s="21"/>
      <c r="I4" s="21"/>
    </row>
    <row r="5" spans="1:9" ht="12.75" customHeight="1">
      <c r="A5" s="22" t="s">
        <v>28</v>
      </c>
      <c r="B5" s="21"/>
      <c r="C5" s="21"/>
      <c r="D5" s="21"/>
      <c r="E5" s="21"/>
      <c r="F5" s="21"/>
      <c r="G5" s="21"/>
      <c r="H5" s="21"/>
      <c r="I5" s="21"/>
    </row>
    <row r="6" spans="1:9" ht="12.75" customHeight="1">
      <c r="A6" s="23" t="s">
        <v>84</v>
      </c>
      <c r="B6" s="21"/>
      <c r="C6" s="21"/>
      <c r="D6" s="21"/>
      <c r="E6" s="21"/>
      <c r="F6" s="21"/>
      <c r="G6" s="21"/>
      <c r="H6" s="21"/>
      <c r="I6" s="21"/>
    </row>
    <row r="7" spans="1:9" ht="12.75" customHeight="1">
      <c r="A7" s="23" t="s">
        <v>83</v>
      </c>
      <c r="B7" s="21"/>
      <c r="C7" s="21"/>
      <c r="D7" s="21"/>
      <c r="E7" s="21"/>
      <c r="F7" s="21"/>
      <c r="G7" s="21"/>
      <c r="H7" s="21"/>
      <c r="I7" s="21"/>
    </row>
    <row r="8" spans="1:9" ht="12.75" customHeight="1">
      <c r="A8" s="23" t="s">
        <v>80</v>
      </c>
      <c r="B8" s="21"/>
      <c r="C8" s="21"/>
      <c r="D8" s="21"/>
      <c r="E8" s="21"/>
      <c r="F8" s="21"/>
      <c r="G8" s="21"/>
      <c r="H8" s="21"/>
      <c r="I8" s="21"/>
    </row>
    <row r="9" spans="1:9" ht="12.75" customHeight="1">
      <c r="A9" s="23" t="s">
        <v>81</v>
      </c>
      <c r="B9" s="21"/>
      <c r="C9" s="21"/>
      <c r="D9" s="21"/>
      <c r="E9" s="21"/>
      <c r="F9" s="21"/>
      <c r="G9" s="21"/>
      <c r="H9" s="21"/>
      <c r="I9" s="21"/>
    </row>
    <row r="10" spans="1:9" ht="12.75" customHeight="1">
      <c r="A10" s="23" t="s">
        <v>82</v>
      </c>
      <c r="B10" s="21"/>
      <c r="C10" s="21"/>
      <c r="D10" s="21"/>
      <c r="E10" s="21"/>
      <c r="F10" s="21"/>
      <c r="G10" s="21"/>
      <c r="H10" s="21"/>
      <c r="I10" s="21"/>
    </row>
    <row r="11" spans="1:9" ht="12.75" customHeight="1">
      <c r="A11" s="24"/>
      <c r="B11" s="21"/>
      <c r="C11" s="21"/>
      <c r="D11" s="21"/>
      <c r="E11" s="21"/>
      <c r="F11" s="21"/>
      <c r="G11" s="21"/>
      <c r="H11" s="21"/>
      <c r="I11" s="21"/>
    </row>
    <row r="12" ht="12.75">
      <c r="A12" s="14" t="s">
        <v>30</v>
      </c>
    </row>
    <row r="14" spans="1:7" ht="12.75">
      <c r="A14" s="3" t="s">
        <v>1</v>
      </c>
      <c r="G14" s="18">
        <v>0.04</v>
      </c>
    </row>
    <row r="16" spans="1:3" ht="12.75">
      <c r="A16" s="3" t="s">
        <v>29</v>
      </c>
      <c r="C16" s="5">
        <v>12</v>
      </c>
    </row>
    <row r="17" spans="1:7" ht="12.75">
      <c r="A17" s="3" t="s">
        <v>31</v>
      </c>
      <c r="C17" s="3" t="s">
        <v>0</v>
      </c>
      <c r="D17" s="5">
        <v>2</v>
      </c>
      <c r="E17" s="3" t="s">
        <v>35</v>
      </c>
      <c r="G17" s="4">
        <v>0.02</v>
      </c>
    </row>
    <row r="18" spans="1:7" ht="12.75">
      <c r="A18" s="3" t="s">
        <v>31</v>
      </c>
      <c r="C18" s="3" t="s">
        <v>0</v>
      </c>
      <c r="D18" s="5">
        <v>4</v>
      </c>
      <c r="E18" s="3" t="s">
        <v>35</v>
      </c>
      <c r="G18" s="4">
        <v>0.03</v>
      </c>
    </row>
    <row r="19" spans="1:7" ht="12.75">
      <c r="A19" s="3" t="s">
        <v>31</v>
      </c>
      <c r="C19" s="3" t="s">
        <v>0</v>
      </c>
      <c r="D19" s="5">
        <f>C16-(D17+D18)</f>
        <v>6</v>
      </c>
      <c r="E19" s="3" t="s">
        <v>35</v>
      </c>
      <c r="G19" s="20">
        <v>0.04</v>
      </c>
    </row>
    <row r="20" ht="13.5" thickBot="1">
      <c r="D20" s="15">
        <f>SUM(D17:D19)</f>
        <v>12</v>
      </c>
    </row>
    <row r="21" spans="1:7" ht="13.5" thickTop="1">
      <c r="A21" s="3" t="s">
        <v>38</v>
      </c>
      <c r="C21" s="25" t="s">
        <v>39</v>
      </c>
      <c r="G21" s="79">
        <f>((G17*D17)+(G18*D18)+(G19*D19))/D20</f>
        <v>0.03333333333333333</v>
      </c>
    </row>
    <row r="23" spans="1:7" ht="12.75">
      <c r="A23" s="3" t="s">
        <v>36</v>
      </c>
      <c r="E23" s="16" t="s">
        <v>37</v>
      </c>
      <c r="G23" s="78">
        <f>0.1*(C16-1)%</f>
        <v>0.011000000000000001</v>
      </c>
    </row>
    <row r="24" ht="13.5" thickBot="1"/>
    <row r="25" spans="1:7" ht="13.5" thickBot="1">
      <c r="A25" s="2" t="s">
        <v>34</v>
      </c>
      <c r="C25" s="6"/>
      <c r="G25" s="80">
        <f>G14+G21+G23</f>
        <v>0.08433333333333333</v>
      </c>
    </row>
    <row r="27" ht="12.75">
      <c r="A27" s="26" t="s">
        <v>27</v>
      </c>
    </row>
    <row r="28" spans="1:5" ht="12.75">
      <c r="A28" s="21" t="s">
        <v>25</v>
      </c>
      <c r="B28" s="5" t="s">
        <v>5</v>
      </c>
      <c r="D28" s="21"/>
      <c r="E28" s="5"/>
    </row>
    <row r="29" spans="4:5" ht="12.75">
      <c r="D29" s="21"/>
      <c r="E29" s="5"/>
    </row>
    <row r="30" spans="1:7" ht="12.75">
      <c r="A30" s="3" t="s">
        <v>1</v>
      </c>
      <c r="G30" s="4">
        <f>G14</f>
        <v>0.04</v>
      </c>
    </row>
    <row r="32" spans="1:3" ht="12.75">
      <c r="A32" s="3" t="s">
        <v>29</v>
      </c>
      <c r="C32" s="5">
        <v>7</v>
      </c>
    </row>
    <row r="33" spans="1:7" ht="12.75">
      <c r="A33" s="3" t="s">
        <v>31</v>
      </c>
      <c r="C33" s="3" t="s">
        <v>0</v>
      </c>
      <c r="D33" s="5">
        <v>2</v>
      </c>
      <c r="E33" s="3" t="s">
        <v>35</v>
      </c>
      <c r="G33" s="4">
        <v>0.02</v>
      </c>
    </row>
    <row r="34" spans="1:7" ht="12.75">
      <c r="A34" s="3" t="s">
        <v>31</v>
      </c>
      <c r="C34" s="3" t="s">
        <v>0</v>
      </c>
      <c r="D34" s="5">
        <v>4</v>
      </c>
      <c r="E34" s="3" t="s">
        <v>35</v>
      </c>
      <c r="G34" s="4">
        <v>0.03</v>
      </c>
    </row>
    <row r="35" spans="1:9" ht="12.75">
      <c r="A35" s="3" t="s">
        <v>31</v>
      </c>
      <c r="C35" s="3" t="s">
        <v>0</v>
      </c>
      <c r="D35" s="5">
        <f>C32-(D33+D34)</f>
        <v>1</v>
      </c>
      <c r="E35" s="3" t="s">
        <v>35</v>
      </c>
      <c r="G35" s="17">
        <v>0.04</v>
      </c>
      <c r="H35" s="98" t="s">
        <v>32</v>
      </c>
      <c r="I35" s="99"/>
    </row>
    <row r="36" spans="4:9" ht="13.5" thickBot="1">
      <c r="D36" s="15">
        <f>SUM(D33:D35)</f>
        <v>7</v>
      </c>
      <c r="H36" s="96" t="s">
        <v>33</v>
      </c>
      <c r="I36" s="97"/>
    </row>
    <row r="37" spans="1:9" ht="13.5" thickTop="1">
      <c r="A37" s="3" t="s">
        <v>38</v>
      </c>
      <c r="C37" s="25" t="s">
        <v>40</v>
      </c>
      <c r="G37" s="79">
        <f>((G33*D33)+(G34*D34)+(G35*D35))/D36</f>
        <v>0.028571428571428574</v>
      </c>
      <c r="H37" s="29" t="s">
        <v>2</v>
      </c>
      <c r="I37" s="30" t="s">
        <v>8</v>
      </c>
    </row>
    <row r="38" spans="8:18" ht="12.75">
      <c r="H38" s="27" t="s">
        <v>3</v>
      </c>
      <c r="I38" s="31">
        <v>0.01</v>
      </c>
      <c r="O38" s="32"/>
      <c r="P38" s="32"/>
      <c r="Q38" s="32"/>
      <c r="R38" s="32"/>
    </row>
    <row r="39" spans="1:17" ht="12.75">
      <c r="A39" s="3" t="s">
        <v>41</v>
      </c>
      <c r="C39" s="16" t="s">
        <v>42</v>
      </c>
      <c r="G39" s="81">
        <f>0.1*(C32-1)%</f>
        <v>0.006</v>
      </c>
      <c r="H39" s="33" t="s">
        <v>4</v>
      </c>
      <c r="I39" s="34">
        <v>0.012</v>
      </c>
      <c r="O39" s="35"/>
      <c r="P39" s="35"/>
      <c r="Q39" s="32"/>
    </row>
    <row r="40" spans="1:17" ht="12.75">
      <c r="A40" s="3" t="s">
        <v>43</v>
      </c>
      <c r="G40" s="82">
        <v>0.007</v>
      </c>
      <c r="H40" s="33" t="s">
        <v>5</v>
      </c>
      <c r="I40" s="34">
        <v>0.015</v>
      </c>
      <c r="O40" s="35"/>
      <c r="P40" s="35"/>
      <c r="Q40" s="32"/>
    </row>
    <row r="41" spans="1:17" ht="12.75">
      <c r="A41" s="3" t="s">
        <v>44</v>
      </c>
      <c r="C41" s="16" t="s">
        <v>45</v>
      </c>
      <c r="G41" s="83">
        <f>IF(B28=H38,I38,IF(B28=H39,I39,IF(B28=H40,I40,IF(B28=H41,I41,IF(B28=H42,I42,"ERROR")))))</f>
        <v>0.015</v>
      </c>
      <c r="H41" s="33" t="s">
        <v>6</v>
      </c>
      <c r="I41" s="34">
        <v>0.019</v>
      </c>
      <c r="O41" s="35"/>
      <c r="P41" s="35"/>
      <c r="Q41" s="32"/>
    </row>
    <row r="42" spans="3:17" ht="12.75">
      <c r="C42" s="86" t="s">
        <v>59</v>
      </c>
      <c r="H42" s="28" t="s">
        <v>7</v>
      </c>
      <c r="I42" s="36">
        <v>0.03</v>
      </c>
      <c r="J42" s="85" t="s">
        <v>55</v>
      </c>
      <c r="O42" s="35"/>
      <c r="P42" s="35"/>
      <c r="Q42" s="32"/>
    </row>
    <row r="43" spans="3:17" ht="13.5" thickBot="1">
      <c r="C43" s="85" t="s">
        <v>58</v>
      </c>
      <c r="J43" s="85" t="s">
        <v>56</v>
      </c>
      <c r="O43" s="35"/>
      <c r="P43" s="35"/>
      <c r="Q43" s="32"/>
    </row>
    <row r="44" spans="1:17" ht="13.5" thickBot="1">
      <c r="A44" s="2" t="s">
        <v>26</v>
      </c>
      <c r="C44" s="6"/>
      <c r="G44" s="84">
        <f>G30+G37+G39+G40+G41</f>
        <v>0.09657142857142859</v>
      </c>
      <c r="J44" s="85" t="s">
        <v>57</v>
      </c>
      <c r="O44" s="35"/>
      <c r="P44" s="35"/>
      <c r="Q44" s="35"/>
    </row>
    <row r="45" spans="11:14" ht="13.5" thickBot="1">
      <c r="K45" s="37" t="s">
        <v>2</v>
      </c>
      <c r="L45" s="37" t="s">
        <v>8</v>
      </c>
      <c r="M45" s="32"/>
      <c r="N45" s="32"/>
    </row>
    <row r="46" spans="3:14" ht="13.5" thickBot="1">
      <c r="C46" s="90" t="s">
        <v>46</v>
      </c>
      <c r="D46" s="91"/>
      <c r="E46" s="91"/>
      <c r="F46" s="91"/>
      <c r="G46" s="92">
        <f>G44-G25</f>
        <v>0.012238095238095256</v>
      </c>
      <c r="K46" s="38" t="s">
        <v>7</v>
      </c>
      <c r="L46" s="39">
        <v>0.03</v>
      </c>
      <c r="M46" s="35"/>
      <c r="N46" s="35"/>
    </row>
    <row r="47" spans="3:14" ht="12.75">
      <c r="C47" s="3" t="s">
        <v>68</v>
      </c>
      <c r="E47" s="3" t="s">
        <v>47</v>
      </c>
      <c r="G47" s="40">
        <f>G41</f>
        <v>0.015</v>
      </c>
      <c r="K47" s="41" t="s">
        <v>6</v>
      </c>
      <c r="L47" s="42">
        <v>0.019</v>
      </c>
      <c r="M47" s="35"/>
      <c r="N47" s="35"/>
    </row>
    <row r="48" spans="5:14" ht="12.75">
      <c r="E48" s="3" t="s">
        <v>48</v>
      </c>
      <c r="G48" s="40">
        <f>G40</f>
        <v>0.007</v>
      </c>
      <c r="K48" s="41" t="s">
        <v>5</v>
      </c>
      <c r="L48" s="42">
        <v>0.015</v>
      </c>
      <c r="M48" s="35"/>
      <c r="N48" s="35"/>
    </row>
    <row r="49" spans="5:14" ht="12.75">
      <c r="E49" s="3" t="s">
        <v>49</v>
      </c>
      <c r="G49" s="40">
        <f>-G21+G37</f>
        <v>-0.004761904761904759</v>
      </c>
      <c r="K49" s="41" t="s">
        <v>4</v>
      </c>
      <c r="L49" s="42">
        <v>0.012</v>
      </c>
      <c r="M49" s="35"/>
      <c r="N49" s="35"/>
    </row>
    <row r="50" spans="5:14" ht="12.75">
      <c r="E50" s="3" t="s">
        <v>50</v>
      </c>
      <c r="G50" s="40">
        <f>-G23+G39</f>
        <v>-0.005000000000000001</v>
      </c>
      <c r="K50" s="43" t="s">
        <v>3</v>
      </c>
      <c r="L50" s="44">
        <v>0.01</v>
      </c>
      <c r="M50" s="35"/>
      <c r="N50" s="35"/>
    </row>
    <row r="51" spans="7:14" ht="13.5" thickBot="1">
      <c r="G51" s="19">
        <f>SUM(G47:G50)</f>
        <v>0.012238095238095239</v>
      </c>
      <c r="K51" s="32"/>
      <c r="L51" s="45"/>
      <c r="M51" s="35"/>
      <c r="N51" s="35"/>
    </row>
    <row r="52" spans="10:12" ht="14.25" thickBot="1" thickTop="1">
      <c r="J52" s="85" t="s">
        <v>54</v>
      </c>
      <c r="L52" s="46">
        <f>VLOOKUP(B28,K46:L50,2)</f>
        <v>0.015</v>
      </c>
    </row>
    <row r="53" spans="1:10" ht="13.5" thickTop="1">
      <c r="A53" s="23" t="s">
        <v>101</v>
      </c>
      <c r="J53" s="85"/>
    </row>
    <row r="54" spans="1:10" ht="12.75">
      <c r="A54" s="23" t="s">
        <v>102</v>
      </c>
      <c r="J54" s="85"/>
    </row>
    <row r="55" spans="2:10" ht="13.5" thickBot="1">
      <c r="B55" s="94" t="s">
        <v>17</v>
      </c>
      <c r="C55" s="95"/>
      <c r="D55" s="47"/>
      <c r="J55" s="85"/>
    </row>
    <row r="56" spans="2:4" ht="12.75">
      <c r="B56" s="48" t="s">
        <v>51</v>
      </c>
      <c r="C56" s="49" t="s">
        <v>52</v>
      </c>
      <c r="D56" s="43" t="s">
        <v>18</v>
      </c>
    </row>
    <row r="57" spans="2:11" ht="12.75">
      <c r="B57" s="33" t="s">
        <v>9</v>
      </c>
      <c r="C57" s="50">
        <v>1</v>
      </c>
      <c r="D57" s="51">
        <v>0.0537</v>
      </c>
      <c r="J57" s="53"/>
      <c r="K57" s="52"/>
    </row>
    <row r="58" spans="2:11" ht="12.75">
      <c r="B58" s="33" t="s">
        <v>10</v>
      </c>
      <c r="C58" s="50">
        <v>2</v>
      </c>
      <c r="D58" s="51">
        <v>0.0547</v>
      </c>
      <c r="J58" s="53"/>
      <c r="K58" s="52"/>
    </row>
    <row r="59" spans="2:11" ht="12.75">
      <c r="B59" s="54" t="s">
        <v>11</v>
      </c>
      <c r="C59" s="50">
        <v>3</v>
      </c>
      <c r="D59" s="51">
        <v>0.0565</v>
      </c>
      <c r="J59" s="53"/>
      <c r="K59" s="52"/>
    </row>
    <row r="60" spans="2:4" ht="12.75">
      <c r="B60" s="54" t="s">
        <v>12</v>
      </c>
      <c r="C60" s="50">
        <v>4</v>
      </c>
      <c r="D60" s="51">
        <v>0.0571</v>
      </c>
    </row>
    <row r="61" spans="2:4" ht="12.75">
      <c r="B61" s="54" t="s">
        <v>13</v>
      </c>
      <c r="C61" s="50">
        <v>5</v>
      </c>
      <c r="D61" s="51">
        <v>0.0564</v>
      </c>
    </row>
    <row r="62" spans="2:4" ht="12.75">
      <c r="B62" s="54" t="s">
        <v>14</v>
      </c>
      <c r="C62" s="50">
        <v>10</v>
      </c>
      <c r="D62" s="51">
        <v>0.0575</v>
      </c>
    </row>
    <row r="63" spans="2:4" ht="12.75">
      <c r="B63" s="33" t="s">
        <v>15</v>
      </c>
      <c r="C63" s="50">
        <v>20</v>
      </c>
      <c r="D63" s="51">
        <v>0.0613</v>
      </c>
    </row>
    <row r="64" spans="2:4" ht="12.75">
      <c r="B64" s="55" t="s">
        <v>16</v>
      </c>
      <c r="C64" s="56">
        <v>30</v>
      </c>
      <c r="D64" s="57">
        <v>0.0599</v>
      </c>
    </row>
    <row r="66" ht="12.75">
      <c r="A66" s="85" t="s">
        <v>20</v>
      </c>
    </row>
    <row r="81" ht="12.75">
      <c r="A81" s="58" t="s">
        <v>103</v>
      </c>
    </row>
    <row r="82" ht="12.75">
      <c r="A82" s="58" t="s">
        <v>85</v>
      </c>
    </row>
    <row r="83" ht="12.75">
      <c r="A83" s="58"/>
    </row>
    <row r="84" ht="12.75">
      <c r="A84" s="85" t="s">
        <v>86</v>
      </c>
    </row>
    <row r="85" ht="12.75">
      <c r="A85" s="85" t="s">
        <v>87</v>
      </c>
    </row>
    <row r="86" ht="12.75">
      <c r="A86" s="85" t="s">
        <v>88</v>
      </c>
    </row>
    <row r="87" ht="12.75">
      <c r="A87" s="85" t="s">
        <v>89</v>
      </c>
    </row>
    <row r="88" ht="12.75">
      <c r="A88" s="85" t="s">
        <v>90</v>
      </c>
    </row>
    <row r="89" ht="12.75">
      <c r="A89" s="85" t="s">
        <v>91</v>
      </c>
    </row>
    <row r="90" spans="1:5" ht="12.75">
      <c r="A90" s="58"/>
      <c r="B90" s="35"/>
      <c r="E90" s="21"/>
    </row>
    <row r="91" spans="1:8" ht="12.75">
      <c r="A91" s="58"/>
      <c r="B91" s="37" t="s">
        <v>52</v>
      </c>
      <c r="C91" s="37" t="s">
        <v>53</v>
      </c>
      <c r="D91" s="37" t="s">
        <v>62</v>
      </c>
      <c r="E91" s="37" t="s">
        <v>61</v>
      </c>
      <c r="G91" s="37" t="s">
        <v>60</v>
      </c>
      <c r="H91" s="37" t="s">
        <v>8</v>
      </c>
    </row>
    <row r="92" spans="1:8" ht="12.75">
      <c r="A92" s="58"/>
      <c r="B92" s="59">
        <v>1</v>
      </c>
      <c r="C92" s="51">
        <v>0.0537</v>
      </c>
      <c r="D92" s="51">
        <f aca="true" t="shared" si="0" ref="D92:D99">C92+(G92+H92)</f>
        <v>0.07569999999999999</v>
      </c>
      <c r="E92" s="51">
        <f aca="true" t="shared" si="1" ref="E92:E99">D92-C92</f>
        <v>0.021999999999999992</v>
      </c>
      <c r="G92" s="60">
        <f aca="true" t="shared" si="2" ref="G92:G99">$G$40</f>
        <v>0.007</v>
      </c>
      <c r="H92" s="60">
        <f aca="true" t="shared" si="3" ref="H92:H99">$G$41</f>
        <v>0.015</v>
      </c>
    </row>
    <row r="93" spans="1:8" ht="12.75">
      <c r="A93" s="58"/>
      <c r="B93" s="59">
        <v>2</v>
      </c>
      <c r="C93" s="51">
        <v>0.0547</v>
      </c>
      <c r="D93" s="51">
        <f t="shared" si="0"/>
        <v>0.07669999999999999</v>
      </c>
      <c r="E93" s="51">
        <f t="shared" si="1"/>
        <v>0.021999999999999992</v>
      </c>
      <c r="G93" s="60">
        <f t="shared" si="2"/>
        <v>0.007</v>
      </c>
      <c r="H93" s="60">
        <f t="shared" si="3"/>
        <v>0.015</v>
      </c>
    </row>
    <row r="94" spans="1:8" ht="12.75">
      <c r="A94" s="58"/>
      <c r="B94" s="59">
        <v>3</v>
      </c>
      <c r="C94" s="51">
        <v>0.0565</v>
      </c>
      <c r="D94" s="51">
        <f t="shared" si="0"/>
        <v>0.0785</v>
      </c>
      <c r="E94" s="51">
        <f t="shared" si="1"/>
        <v>0.022</v>
      </c>
      <c r="G94" s="60">
        <f t="shared" si="2"/>
        <v>0.007</v>
      </c>
      <c r="H94" s="60">
        <f t="shared" si="3"/>
        <v>0.015</v>
      </c>
    </row>
    <row r="95" spans="1:8" ht="12.75">
      <c r="A95" s="58"/>
      <c r="B95" s="59">
        <v>4</v>
      </c>
      <c r="C95" s="51">
        <v>0.0571</v>
      </c>
      <c r="D95" s="51">
        <f t="shared" si="0"/>
        <v>0.0791</v>
      </c>
      <c r="E95" s="51">
        <f t="shared" si="1"/>
        <v>0.022000000000000006</v>
      </c>
      <c r="G95" s="60">
        <f t="shared" si="2"/>
        <v>0.007</v>
      </c>
      <c r="H95" s="60">
        <f t="shared" si="3"/>
        <v>0.015</v>
      </c>
    </row>
    <row r="96" spans="1:8" ht="12.75">
      <c r="A96" s="58"/>
      <c r="B96" s="59">
        <v>5</v>
      </c>
      <c r="C96" s="51">
        <v>0.0564</v>
      </c>
      <c r="D96" s="51">
        <f t="shared" si="0"/>
        <v>0.0784</v>
      </c>
      <c r="E96" s="51">
        <f t="shared" si="1"/>
        <v>0.022</v>
      </c>
      <c r="G96" s="60">
        <f t="shared" si="2"/>
        <v>0.007</v>
      </c>
      <c r="H96" s="60">
        <f t="shared" si="3"/>
        <v>0.015</v>
      </c>
    </row>
    <row r="97" spans="1:8" ht="12.75">
      <c r="A97" s="58"/>
      <c r="B97" s="59">
        <v>10</v>
      </c>
      <c r="C97" s="51">
        <v>0.0575</v>
      </c>
      <c r="D97" s="51">
        <f t="shared" si="0"/>
        <v>0.0795</v>
      </c>
      <c r="E97" s="51">
        <f t="shared" si="1"/>
        <v>0.022</v>
      </c>
      <c r="G97" s="60">
        <f t="shared" si="2"/>
        <v>0.007</v>
      </c>
      <c r="H97" s="60">
        <f t="shared" si="3"/>
        <v>0.015</v>
      </c>
    </row>
    <row r="98" spans="1:8" ht="12.75">
      <c r="A98" s="58"/>
      <c r="B98" s="59">
        <v>20</v>
      </c>
      <c r="C98" s="51">
        <v>0.0613</v>
      </c>
      <c r="D98" s="51">
        <f t="shared" si="0"/>
        <v>0.0833</v>
      </c>
      <c r="E98" s="51">
        <f t="shared" si="1"/>
        <v>0.022</v>
      </c>
      <c r="G98" s="60">
        <f t="shared" si="2"/>
        <v>0.007</v>
      </c>
      <c r="H98" s="60">
        <f t="shared" si="3"/>
        <v>0.015</v>
      </c>
    </row>
    <row r="99" spans="1:8" ht="12.75">
      <c r="A99" s="58"/>
      <c r="B99" s="61">
        <v>30</v>
      </c>
      <c r="C99" s="57">
        <v>0.0599</v>
      </c>
      <c r="D99" s="62">
        <f t="shared" si="0"/>
        <v>0.0819</v>
      </c>
      <c r="E99" s="62">
        <f t="shared" si="1"/>
        <v>0.022</v>
      </c>
      <c r="G99" s="63">
        <f t="shared" si="2"/>
        <v>0.007</v>
      </c>
      <c r="H99" s="63">
        <f t="shared" si="3"/>
        <v>0.015</v>
      </c>
    </row>
    <row r="101" ht="12.75">
      <c r="A101" s="85" t="s">
        <v>92</v>
      </c>
    </row>
    <row r="102" ht="12.75">
      <c r="A102" s="85" t="s">
        <v>93</v>
      </c>
    </row>
    <row r="121" ht="12.75">
      <c r="A121" s="85" t="s">
        <v>94</v>
      </c>
    </row>
    <row r="122" ht="12.75">
      <c r="A122" s="85" t="s">
        <v>95</v>
      </c>
    </row>
    <row r="123" ht="12.75">
      <c r="A123" s="85" t="s">
        <v>96</v>
      </c>
    </row>
    <row r="124" ht="12.75">
      <c r="A124" s="85" t="s">
        <v>97</v>
      </c>
    </row>
    <row r="125" ht="12.75">
      <c r="A125" s="85" t="s">
        <v>98</v>
      </c>
    </row>
    <row r="126" ht="12.75">
      <c r="A126" s="85"/>
    </row>
    <row r="127" ht="12.75">
      <c r="A127" s="58" t="s">
        <v>67</v>
      </c>
    </row>
    <row r="128" ht="12.75">
      <c r="A128" s="58"/>
    </row>
    <row r="129" spans="2:6" ht="14.25">
      <c r="B129" s="58" t="s">
        <v>63</v>
      </c>
      <c r="F129" s="64" t="s">
        <v>69</v>
      </c>
    </row>
    <row r="130" spans="2:6" ht="14.25">
      <c r="B130" s="58" t="s">
        <v>64</v>
      </c>
      <c r="F130" s="65" t="s">
        <v>70</v>
      </c>
    </row>
    <row r="131" spans="2:6" ht="14.25">
      <c r="B131" s="58" t="s">
        <v>65</v>
      </c>
      <c r="F131" s="65" t="s">
        <v>71</v>
      </c>
    </row>
    <row r="132" spans="2:6" ht="14.25">
      <c r="B132" s="58" t="s">
        <v>66</v>
      </c>
      <c r="F132" s="65" t="s">
        <v>72</v>
      </c>
    </row>
    <row r="134" spans="2:7" ht="12.75">
      <c r="B134" s="38" t="s">
        <v>17</v>
      </c>
      <c r="C134" s="66" t="s">
        <v>17</v>
      </c>
      <c r="D134" s="38" t="s">
        <v>18</v>
      </c>
      <c r="F134" s="32"/>
      <c r="G134" s="32"/>
    </row>
    <row r="135" spans="2:7" ht="12.75">
      <c r="B135" s="43"/>
      <c r="C135" s="67" t="s">
        <v>19</v>
      </c>
      <c r="D135" s="43"/>
      <c r="F135" s="32"/>
      <c r="G135" s="68"/>
    </row>
    <row r="136" spans="2:7" ht="12.75">
      <c r="B136" s="33" t="s">
        <v>9</v>
      </c>
      <c r="C136" s="41">
        <v>1</v>
      </c>
      <c r="D136" s="51">
        <v>0.0537</v>
      </c>
      <c r="F136" s="32"/>
      <c r="G136" s="68"/>
    </row>
    <row r="137" spans="2:7" ht="12.75">
      <c r="B137" s="33" t="s">
        <v>10</v>
      </c>
      <c r="C137" s="41">
        <v>2</v>
      </c>
      <c r="D137" s="51">
        <v>0.0547</v>
      </c>
      <c r="F137" s="32"/>
      <c r="G137" s="68"/>
    </row>
    <row r="138" spans="2:7" ht="12.75">
      <c r="B138" s="54" t="s">
        <v>11</v>
      </c>
      <c r="C138" s="41">
        <v>3</v>
      </c>
      <c r="D138" s="51">
        <v>0.0565</v>
      </c>
      <c r="F138" s="32"/>
      <c r="G138" s="68"/>
    </row>
    <row r="139" spans="2:7" ht="12.75">
      <c r="B139" s="54" t="s">
        <v>12</v>
      </c>
      <c r="C139" s="41">
        <v>4</v>
      </c>
      <c r="D139" s="51">
        <v>0.0571</v>
      </c>
      <c r="F139" s="69"/>
      <c r="G139" s="68"/>
    </row>
    <row r="140" spans="2:7" ht="12.75">
      <c r="B140" s="54" t="s">
        <v>13</v>
      </c>
      <c r="C140" s="41">
        <v>5</v>
      </c>
      <c r="D140" s="51">
        <v>0.0564</v>
      </c>
      <c r="F140" s="69"/>
      <c r="G140" s="68"/>
    </row>
    <row r="141" spans="2:7" ht="12.75">
      <c r="B141" s="54" t="s">
        <v>14</v>
      </c>
      <c r="C141" s="41">
        <v>10</v>
      </c>
      <c r="D141" s="51">
        <v>0.0575</v>
      </c>
      <c r="F141" s="69"/>
      <c r="G141" s="68"/>
    </row>
    <row r="142" spans="2:7" ht="12.75">
      <c r="B142" s="33" t="s">
        <v>15</v>
      </c>
      <c r="C142" s="41">
        <v>20</v>
      </c>
      <c r="D142" s="51">
        <v>0.0613</v>
      </c>
      <c r="F142" s="69"/>
      <c r="G142" s="68"/>
    </row>
    <row r="143" spans="2:7" ht="12.75">
      <c r="B143" s="55" t="s">
        <v>16</v>
      </c>
      <c r="C143" s="43">
        <v>30</v>
      </c>
      <c r="D143" s="57">
        <v>0.0599</v>
      </c>
      <c r="F143" s="32"/>
      <c r="G143" s="68"/>
    </row>
    <row r="144" spans="6:7" ht="12.75">
      <c r="F144" s="69"/>
      <c r="G144" s="70"/>
    </row>
    <row r="145" s="71" customFormat="1" ht="12.75">
      <c r="B145" s="58" t="s">
        <v>63</v>
      </c>
    </row>
    <row r="146" spans="2:8" s="71" customFormat="1" ht="14.25">
      <c r="B146" s="72" t="s">
        <v>73</v>
      </c>
      <c r="C146" s="72" t="s">
        <v>23</v>
      </c>
      <c r="D146" s="72" t="s">
        <v>74</v>
      </c>
      <c r="E146" s="73" t="s">
        <v>22</v>
      </c>
      <c r="F146" s="74" t="s">
        <v>69</v>
      </c>
      <c r="G146" s="72" t="s">
        <v>24</v>
      </c>
      <c r="H146" s="73">
        <f>C137</f>
        <v>2</v>
      </c>
    </row>
    <row r="147" spans="2:8" s="71" customFormat="1" ht="15" thickBot="1">
      <c r="B147" s="75">
        <f>D137</f>
        <v>0.0547</v>
      </c>
      <c r="C147" s="72" t="s">
        <v>23</v>
      </c>
      <c r="D147" s="75">
        <f>D136</f>
        <v>0.0537</v>
      </c>
      <c r="E147" s="73" t="s">
        <v>22</v>
      </c>
      <c r="F147" s="74" t="s">
        <v>69</v>
      </c>
      <c r="G147" s="72" t="s">
        <v>24</v>
      </c>
      <c r="H147" s="73">
        <f>H146</f>
        <v>2</v>
      </c>
    </row>
    <row r="148" spans="2:8" s="71" customFormat="1" ht="15" thickBot="1">
      <c r="B148" s="87">
        <f>B147*H147-D147</f>
        <v>0.0557</v>
      </c>
      <c r="C148" s="88" t="s">
        <v>21</v>
      </c>
      <c r="D148" s="89" t="s">
        <v>69</v>
      </c>
      <c r="E148" s="73"/>
      <c r="F148" s="73"/>
      <c r="H148" s="73"/>
    </row>
    <row r="149" spans="2:8" s="71" customFormat="1" ht="14.25">
      <c r="B149" s="7"/>
      <c r="C149" s="8"/>
      <c r="D149" s="9"/>
      <c r="E149" s="73"/>
      <c r="F149" s="73"/>
      <c r="H149" s="73"/>
    </row>
    <row r="150" spans="2:8" ht="12.75">
      <c r="B150" s="58" t="s">
        <v>64</v>
      </c>
      <c r="E150" s="21"/>
      <c r="F150" s="21"/>
      <c r="H150" s="21"/>
    </row>
    <row r="151" spans="2:8" ht="14.25">
      <c r="B151" s="72" t="s">
        <v>75</v>
      </c>
      <c r="C151" s="72" t="s">
        <v>23</v>
      </c>
      <c r="D151" s="72" t="s">
        <v>76</v>
      </c>
      <c r="E151" s="73" t="s">
        <v>22</v>
      </c>
      <c r="F151" s="65" t="s">
        <v>70</v>
      </c>
      <c r="G151" s="72" t="s">
        <v>24</v>
      </c>
      <c r="H151" s="21">
        <f>2</f>
        <v>2</v>
      </c>
    </row>
    <row r="152" spans="2:8" ht="15" thickBot="1">
      <c r="B152" s="76">
        <f>D141</f>
        <v>0.0575</v>
      </c>
      <c r="C152" s="72" t="s">
        <v>23</v>
      </c>
      <c r="D152" s="77">
        <f>D140</f>
        <v>0.0564</v>
      </c>
      <c r="E152" s="73" t="s">
        <v>22</v>
      </c>
      <c r="F152" s="65" t="s">
        <v>70</v>
      </c>
      <c r="G152" s="72" t="s">
        <v>24</v>
      </c>
      <c r="H152" s="21">
        <f>H151</f>
        <v>2</v>
      </c>
    </row>
    <row r="153" spans="2:8" ht="15" thickBot="1">
      <c r="B153" s="87">
        <f>B152*H152-D152</f>
        <v>0.058600000000000006</v>
      </c>
      <c r="C153" s="88" t="s">
        <v>21</v>
      </c>
      <c r="D153" s="89" t="s">
        <v>70</v>
      </c>
      <c r="E153" s="21"/>
      <c r="F153" s="21"/>
      <c r="H153" s="21"/>
    </row>
    <row r="154" spans="2:8" ht="14.25">
      <c r="B154" s="10"/>
      <c r="C154" s="11"/>
      <c r="D154" s="12"/>
      <c r="E154" s="21"/>
      <c r="F154" s="21"/>
      <c r="H154" s="21"/>
    </row>
    <row r="155" spans="2:8" ht="12.75">
      <c r="B155" s="58" t="s">
        <v>65</v>
      </c>
      <c r="H155" s="21"/>
    </row>
    <row r="156" spans="2:8" ht="14.25">
      <c r="B156" s="72" t="s">
        <v>77</v>
      </c>
      <c r="C156" s="72" t="s">
        <v>23</v>
      </c>
      <c r="D156" s="72" t="s">
        <v>75</v>
      </c>
      <c r="E156" s="73" t="s">
        <v>22</v>
      </c>
      <c r="F156" s="65" t="s">
        <v>71</v>
      </c>
      <c r="G156" s="72" t="s">
        <v>24</v>
      </c>
      <c r="H156" s="21">
        <f>2</f>
        <v>2</v>
      </c>
    </row>
    <row r="157" spans="2:8" ht="15" thickBot="1">
      <c r="B157" s="76">
        <f>D142</f>
        <v>0.0613</v>
      </c>
      <c r="C157" s="72" t="s">
        <v>23</v>
      </c>
      <c r="D157" s="77">
        <f>D141</f>
        <v>0.0575</v>
      </c>
      <c r="E157" s="73" t="s">
        <v>22</v>
      </c>
      <c r="F157" s="65" t="s">
        <v>70</v>
      </c>
      <c r="G157" s="72" t="s">
        <v>24</v>
      </c>
      <c r="H157" s="21">
        <f>H156</f>
        <v>2</v>
      </c>
    </row>
    <row r="158" spans="2:8" ht="15" thickBot="1">
      <c r="B158" s="87">
        <f>B157*H157-D157</f>
        <v>0.06509999999999999</v>
      </c>
      <c r="C158" s="88" t="s">
        <v>21</v>
      </c>
      <c r="D158" s="89" t="s">
        <v>70</v>
      </c>
      <c r="E158" s="21"/>
      <c r="F158" s="21"/>
      <c r="H158" s="21"/>
    </row>
    <row r="159" spans="2:8" ht="14.25">
      <c r="B159" s="10"/>
      <c r="C159" s="11"/>
      <c r="D159" s="12"/>
      <c r="E159" s="21"/>
      <c r="F159" s="21"/>
      <c r="H159" s="21"/>
    </row>
    <row r="160" spans="2:8" ht="12.75">
      <c r="B160" s="58" t="s">
        <v>66</v>
      </c>
      <c r="H160" s="21"/>
    </row>
    <row r="161" spans="2:8" ht="14.25">
      <c r="B161" s="72" t="s">
        <v>78</v>
      </c>
      <c r="C161" s="72" t="s">
        <v>23</v>
      </c>
      <c r="D161" s="72" t="s">
        <v>79</v>
      </c>
      <c r="E161" s="73" t="s">
        <v>22</v>
      </c>
      <c r="F161" s="65" t="s">
        <v>72</v>
      </c>
      <c r="G161" s="72" t="s">
        <v>24</v>
      </c>
      <c r="H161" s="21">
        <v>3</v>
      </c>
    </row>
    <row r="162" spans="2:8" ht="15" thickBot="1">
      <c r="B162" s="76">
        <f>D143</f>
        <v>0.0599</v>
      </c>
      <c r="C162" s="72" t="s">
        <v>23</v>
      </c>
      <c r="D162" s="77">
        <f>2*D142</f>
        <v>0.1226</v>
      </c>
      <c r="E162" s="73" t="s">
        <v>22</v>
      </c>
      <c r="F162" s="65" t="s">
        <v>72</v>
      </c>
      <c r="G162" s="72" t="s">
        <v>24</v>
      </c>
      <c r="H162" s="21">
        <f>H161</f>
        <v>3</v>
      </c>
    </row>
    <row r="163" spans="2:8" ht="15" thickBot="1">
      <c r="B163" s="87">
        <f>B162*H162-D162</f>
        <v>0.0571</v>
      </c>
      <c r="C163" s="88" t="s">
        <v>21</v>
      </c>
      <c r="D163" s="89" t="s">
        <v>72</v>
      </c>
      <c r="E163" s="21"/>
      <c r="F163" s="21"/>
      <c r="H163" s="21"/>
    </row>
    <row r="164" ht="14.25">
      <c r="B164" s="65"/>
    </row>
    <row r="165" ht="14.25">
      <c r="B165" s="65"/>
    </row>
    <row r="166" ht="14.25">
      <c r="B166" s="65"/>
    </row>
  </sheetData>
  <mergeCells count="5">
    <mergeCell ref="D1:F1"/>
    <mergeCell ref="B55:C55"/>
    <mergeCell ref="H36:I36"/>
    <mergeCell ref="H35:I35"/>
    <mergeCell ref="A3:I3"/>
  </mergeCells>
  <printOptions gridLines="1" headings="1"/>
  <pageMargins left="0.75" right="0.75" top="1" bottom="1" header="0.5" footer="0.5"/>
  <pageSetup horizontalDpi="600" verticalDpi="600" orientation="portrait" scale="77" r:id="rId2"/>
  <rowBreaks count="2" manualBreakCount="2">
    <brk id="52" max="8" man="1"/>
    <brk id="100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of Business</dc:creator>
  <cp:keywords/>
  <dc:description/>
  <cp:lastModifiedBy>Rohan Chambers</cp:lastModifiedBy>
  <cp:lastPrinted>1999-10-20T15:30:14Z</cp:lastPrinted>
  <dcterms:created xsi:type="dcterms:W3CDTF">1999-09-23T13:07:39Z</dcterms:created>
  <dcterms:modified xsi:type="dcterms:W3CDTF">2004-03-19T19:46:56Z</dcterms:modified>
  <cp:category/>
  <cp:version/>
  <cp:contentType/>
  <cp:contentStatus/>
</cp:coreProperties>
</file>